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Ａ庁舎企画\◆委託・工事・修繕・役務◆\◆工事\R06工事\03_入札・契約\24-01135-00012自治会館非常用発電室エアコン改修工事\02_公告\"/>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E77" i="2" l="1"/>
  <c r="E50" i="2"/>
  <c r="AS102" i="2" l="1"/>
  <c r="V101" i="2"/>
  <c r="X102" i="2" l="1"/>
  <c r="L17" i="2" l="1"/>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<sst xmlns="http://schemas.openxmlformats.org/spreadsheetml/2006/main" count="713" uniqueCount="403">
  <si>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</si>
  <si>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</si>
  <si>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</si>
  <si>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</si>
  <si>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</si>
  <si>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</si>
  <si>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</si>
  <si>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</si>
  <si>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</si>
  <si>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</si>
  <si>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</si>
  <si>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</si>
  <si>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</si>
  <si>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</si>
  <si>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</si>
  <si>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</si>
  <si>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</si>
  <si>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</si>
  <si>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</si>
  <si>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</si>
  <si>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</si>
  <si>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</si>
  <si>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</si>
  <si>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</si>
  <si>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</si>
  <si>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</si>
  <si>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</si>
  <si>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</si>
  <si>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</si>
  <si>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</si>
  <si>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</si>
  <si>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</si>
  <si>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</si>
  <si>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</si>
  <si>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</si>
  <si>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</si>
  <si>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</si>
  <si>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</si>
  <si>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</si>
  <si>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</si>
  <si>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</si>
  <si>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</si>
  <si>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</si>
  <si>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</si>
  <si>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</si>
  <si>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</si>
  <si>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</si>
  <si>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</si>
  <si>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</si>
  <si>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</si>
  <si>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</si>
  <si>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</si>
  <si>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</si>
  <si>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</si>
  <si>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</si>
  <si>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</si>
  <si>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</si>
  <si>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</si>
  <si>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</si>
  <si>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</si>
  <si>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</si>
  <si>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</si>
  <si>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</si>
  <si>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</si>
  <si>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</si>
  <si>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</si>
  <si>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</si>
  <si>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</si>
  <si>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</si>
  <si>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</si>
  <si>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</si>
  <si>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</si>
  <si>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</si>
  <si>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</si>
  <si>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</si>
  <si>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</si>
  <si>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</si>
  <si>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</si>
  <si>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</si>
  <si>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</si>
  <si>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</si>
  <si>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</si>
  <si>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</si>
  <si>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</si>
  <si>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</si>
  <si>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</si>
  <si>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</si>
  <si>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</si>
  <si>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</si>
  <si>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</si>
  <si>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</si>
  <si>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</si>
  <si>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</si>
  <si>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</si>
  <si>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</si>
  <si>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</si>
  <si>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</si>
  <si>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</si>
  <si>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</si>
  <si>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</si>
  <si>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</si>
  <si>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</si>
  <si>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</si>
  <si>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</si>
  <si>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</si>
  <si>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</si>
  <si>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</si>
  <si>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</si>
  <si>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</si>
  <si>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</si>
  <si>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</si>
  <si>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</si>
  <si>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</si>
  <si>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</si>
  <si>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</si>
  <si>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</si>
  <si>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</si>
  <si>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</si>
  <si>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</si>
  <si>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</si>
  <si>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</si>
  <si>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</si>
  <si>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</si>
  <si>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</si>
  <si>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</si>
  <si>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</si>
  <si>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</si>
  <si>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</si>
  <si>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</si>
  <si>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</si>
  <si>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</si>
  <si>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</si>
  <si>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</si>
  <si>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</si>
  <si>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</si>
  <si>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</si>
  <si>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</si>
  <si>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</si>
  <si>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</si>
  <si>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</si>
  <si>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</si>
  <si>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</si>
  <si>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</si>
  <si>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</si>
  <si>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</si>
  <si>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</si>
  <si>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</si>
  <si>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</si>
  <si>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</si>
  <si>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</si>
  <si>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</si>
  <si>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</si>
  <si>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</si>
  <si>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</si>
  <si>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</si>
  <si>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</si>
  <si>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</si>
  <si>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</si>
  <si>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</si>
  <si>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</si>
  <si>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</si>
  <si>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</si>
  <si>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</si>
  <si>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</si>
  <si>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</si>
  <si>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</si>
  <si>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</si>
  <si>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</si>
  <si>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</si>
  <si>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</si>
  <si>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</si>
  <si>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</si>
  <si>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</si>
  <si>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</si>
  <si>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</si>
  <si>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</si>
  <si>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</si>
  <si>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</si>
  <si>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</si>
  <si>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</si>
  <si>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</si>
  <si>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</si>
  <si>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</si>
  <si>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</si>
  <si>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</si>
  <si>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</si>
  <si>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</si>
  <si>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</si>
  <si>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</si>
  <si>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</si>
  <si>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</si>
  <si>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</si>
  <si>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</si>
  <si>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</si>
  <si>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</si>
  <si>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</si>
  <si>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</si>
  <si>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</si>
  <si>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</si>
  <si>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</si>
  <si>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</si>
  <si>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</si>
  <si>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</si>
  <si>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</si>
  <si>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</si>
  <si>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</si>
  <si>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</si>
  <si>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</si>
  <si>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</si>
  <si>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</si>
  <si>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</si>
  <si>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</si>
  <si>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</si>
  <si>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</si>
  <si>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</si>
  <si>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</si>
  <si>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</si>
  <si>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</si>
  <si>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</si>
  <si>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</si>
  <si>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</si>
  <si>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</si>
  <si>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</si>
  <si>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</si>
  <si>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</si>
  <si>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</si>
  <si>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</si>
  <si>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</si>
  <si>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</si>
  <si>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</si>
  <si>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</si>
  <si>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</si>
  <si>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</si>
  <si>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</si>
  <si>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</si>
  <si>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</si>
  <si>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</si>
  <si>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</si>
  <si>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</si>
  <si>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</si>
  <si>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</si>
  <si>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</si>
  <si>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</si>
  <si>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</si>
  <si>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</si>
  <si>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</si>
  <si>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</si>
  <si>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</si>
  <si>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</si>
  <si>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</si>
  <si>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</si>
  <si>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</si>
  <si>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</si>
  <si>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</si>
  <si>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</si>
  <si>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</si>
  <si>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</si>
  <si>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</si>
  <si>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</si>
  <si>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</si>
  <si>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</si>
  <si>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</si>
  <si>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</si>
  <si>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</si>
  <si>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</si>
  <si>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</si>
  <si>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</si>
  <si>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</si>
  <si>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</si>
  <si>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</si>
  <si>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</si>
  <si>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</si>
  <si>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</si>
  <si>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</si>
  <si>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</si>
  <si>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</si>
  <si>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</si>
  <si>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</si>
  <si>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</si>
  <si>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</si>
  <si>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</si>
  <si>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</si>
  <si>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</si>
  <si>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</si>
  <si>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</si>
  <si>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</si>
  <si>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</si>
  <si>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</si>
  <si>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</si>
  <si>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</si>
  <si>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</si>
  <si>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</si>
  <si>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</si>
  <si>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</si>
  <si>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</si>
  <si>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</si>
  <si>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</si>
  <si>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</si>
  <si>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</si>
  <si>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</si>
  <si>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</si>
  <si>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</si>
  <si>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</si>
  <si>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</si>
  <si>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</si>
  <si>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</si>
  <si>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</si>
  <si>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</si>
  <si>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</si>
  <si>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</si>
  <si>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</si>
  <si>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</si>
  <si>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</si>
  <si>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</si>
  <si>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</si>
  <si>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</si>
  <si>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</si>
  <si>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</si>
  <si>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</si>
  <si>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</si>
  <si>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</si>
  <si>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</si>
  <si>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</si>
  <si>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</si>
  <si>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</si>
  <si>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</si>
  <si>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</si>
  <si>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</si>
  <si>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</si>
  <si>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</si>
  <si>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</si>
  <si>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</si>
  <si>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</si>
  <si>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</si>
  <si>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</si>
  <si>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</si>
  <si>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</si>
  <si>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</si>
  <si>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</si>
  <si>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</si>
  <si>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</si>
  <si>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</si>
  <si>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</si>
  <si>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</si>
  <si>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</si>
  <si>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</si>
  <si>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</si>
  <si>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</si>
  <si>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</si>
  <si>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</si>
  <si>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</si>
  <si>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</si>
  <si>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</si>
  <si>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</si>
  <si>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</si>
  <si>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</si>
  <si>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</si>
  <si>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</si>
  <si>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</si>
  <si>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</si>
  <si>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</si>
  <si>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</si>
  <si>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</si>
  <si>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</si>
  <si>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</si>
  <si>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</si>
  <si>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</si>
  <si>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</si>
  <si>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</si>
  <si>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</si>
  <si>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</si>
  <si>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</si>
  <si>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</si>
  <si>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</si>
  <si>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</si>
  <si>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</si>
  <si>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</si>
  <si>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</si>
  <si>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</si>
  <si>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</si>
  <si>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</si>
  <si>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</si>
  <si>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</si>
  <si>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</si>
  <si>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</si>
  <si>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</si>
  <si>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</si>
  <si>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</si>
  <si>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</si>
  <si>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</si>
  <si>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</si>
  <si>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</si>
  <si>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</si>
  <si>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</si>
  <si>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</si>
  <si>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</si>
  <si>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</si>
  <si>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</si>
  <si>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</si>
  <si>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</si>
  <si>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</si>
  <si>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第２４－０１１３５－００１２号 </t>
    <rPh sb="0" eb="1">
      <t>ダイ</t>
    </rPh>
    <rPh sb="14" eb="15">
      <t>ゴウ</t>
    </rPh>
    <phoneticPr fontId="35"/>
  </si>
  <si>
    <t>自治会館非常用発電機室エアコン改修工事</t>
    <rPh sb="0" eb="11">
      <t>ジチカイカンヒジョウヨウハツデンキシツ</t>
    </rPh>
    <rPh sb="15" eb="19">
      <t>カイシュウコウジ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</si>
</sst>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17"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3" fillId="0" borderId="12"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19" fillId="0" borderId="18" xfId="0" applyFont="1" applyBorder="1" applyAlignment="1" applyProtection="1">
      <alignment horizontal="right" vertical="center"/>
    </xf>
    <xf numFmtId="0" fontId="19" fillId="0" borderId="19" xfId="0" applyFont="1" applyBorder="1" applyAlignment="1" applyProtection="1">
      <alignment horizontal="right" vertical="center"/>
    </xf>
    <xf numFmtId="0" fontId="19" fillId="0" borderId="20" xfId="0" applyFont="1" applyBorder="1" applyAlignment="1" applyProtection="1">
      <alignment horizontal="right" vertical="center"/>
    </xf>
    <xf numFmtId="180" fontId="19" fillId="38" borderId="53" xfId="0" applyNumberFormat="1" applyFont="1" applyFill="1" applyBorder="1" applyAlignment="1" applyProtection="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Fill="1" applyBorder="1" applyAlignment="1" applyProtection="1">
      <alignment horizontal="center" vertical="center" wrapText="1"/>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Fill="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5"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177" fontId="26" fillId="33" borderId="18"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2" fillId="0" borderId="10" xfId="0" applyFont="1" applyBorder="1" applyAlignment="1" applyProtection="1">
      <alignment horizontal="center"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pplyProtection="1">
      <alignment horizontal="center" vertical="center"/>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3" fillId="0" borderId="10" xfId="0" applyFont="1" applyBorder="1" applyAlignment="1" applyProtection="1">
      <alignment horizontal="left" vertical="center" wrapText="1"/>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4" fillId="0" borderId="0" xfId="0" applyFont="1" applyAlignment="1" applyProtection="1">
      <alignment horizontal="justify" vertical="top" wrapText="1"/>
    </xf>
    <xf numFmtId="0" fontId="23" fillId="36" borderId="56" xfId="0" applyFont="1" applyFill="1" applyBorder="1" applyAlignment="1" applyProtection="1">
      <alignment horizontal="center"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23" fillId="0" borderId="11" xfId="0" applyFont="1" applyFill="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zoomScaleNormal="60" zoomScaleSheetLayoutView="100" workbookViewId="0">
      <selection activeCell="D20" sqref="D20"/>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12" t="s">
        <v>241</v>
      </c>
      <c r="D1" s="312"/>
      <c r="E1" s="312"/>
      <c r="F1" s="312"/>
      <c r="H1" s="27" t="s">
        <v>400</v>
      </c>
    </row>
    <row r="2" spans="2:10" ht="19.95" customHeight="1" x14ac:dyDescent="0.2">
      <c r="C2" s="165" t="s">
        <v>310</v>
      </c>
    </row>
    <row r="3" spans="2:10" ht="19.95" customHeight="1" x14ac:dyDescent="0.2">
      <c r="B3" s="28"/>
      <c r="C3" s="164" t="s">
        <v>312</v>
      </c>
    </row>
    <row r="4" spans="2:10" ht="30" customHeight="1" x14ac:dyDescent="0.2">
      <c r="B4" s="28"/>
      <c r="C4" s="154" t="s">
        <v>298</v>
      </c>
      <c r="D4" s="304" t="s">
        <v>317</v>
      </c>
      <c r="E4" s="305"/>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2" t="s">
        <v>313</v>
      </c>
      <c r="E6" s="303"/>
      <c r="F6" s="57" t="s">
        <v>295</v>
      </c>
      <c r="H6" s="13" t="str">
        <f t="shared" si="0"/>
        <v>○○市○○町○○番地</v>
      </c>
    </row>
    <row r="7" spans="2:10" ht="30" customHeight="1" x14ac:dyDescent="0.2">
      <c r="B7" s="28"/>
      <c r="C7" s="57" t="s">
        <v>288</v>
      </c>
      <c r="D7" s="310" t="s">
        <v>279</v>
      </c>
      <c r="E7" s="311"/>
      <c r="F7" s="57" t="s">
        <v>300</v>
      </c>
      <c r="H7" s="13" t="str">
        <f t="shared" si="0"/>
        <v>株式会社○○○○</v>
      </c>
    </row>
    <row r="8" spans="2:10" ht="30" customHeight="1" x14ac:dyDescent="0.2">
      <c r="B8" s="28"/>
      <c r="C8" s="57" t="s">
        <v>289</v>
      </c>
      <c r="D8" s="302" t="s">
        <v>296</v>
      </c>
      <c r="E8" s="303"/>
      <c r="F8" s="57" t="s">
        <v>300</v>
      </c>
      <c r="H8" s="13" t="str">
        <f t="shared" si="0"/>
        <v>代表取締役　○○○○</v>
      </c>
    </row>
    <row r="9" spans="2:10" ht="30" customHeight="1" x14ac:dyDescent="0.2">
      <c r="B9" s="28"/>
      <c r="C9" s="57" t="s">
        <v>290</v>
      </c>
      <c r="D9" s="302" t="s">
        <v>311</v>
      </c>
      <c r="E9" s="303"/>
      <c r="F9" s="57" t="s">
        <v>300</v>
      </c>
      <c r="H9" s="13" t="str">
        <f t="shared" si="0"/>
        <v>000-000-0000</v>
      </c>
    </row>
    <row r="10" spans="2:10" ht="30" customHeight="1" x14ac:dyDescent="0.2">
      <c r="B10" s="28"/>
      <c r="C10" s="57" t="s">
        <v>291</v>
      </c>
      <c r="D10" s="302" t="s">
        <v>297</v>
      </c>
      <c r="E10" s="303"/>
      <c r="F10" s="57" t="s">
        <v>300</v>
      </c>
      <c r="H10" s="13" t="str">
        <f t="shared" si="0"/>
        <v>○○○○</v>
      </c>
    </row>
    <row r="11" spans="2:10" ht="30" customHeight="1" x14ac:dyDescent="0.2">
      <c r="B11" s="28"/>
      <c r="C11" s="57" t="s">
        <v>294</v>
      </c>
      <c r="D11" s="302" t="s">
        <v>322</v>
      </c>
      <c r="E11" s="303"/>
      <c r="F11" s="271" t="s">
        <v>315</v>
      </c>
      <c r="H11" s="13" t="str">
        <f>D11</f>
        <v>○○・△△特定建設工事共同企業体</v>
      </c>
    </row>
    <row r="12" spans="2:10" s="12" customFormat="1" ht="30" customHeight="1" x14ac:dyDescent="0.2">
      <c r="C12" s="154" t="s">
        <v>299</v>
      </c>
      <c r="D12" s="304" t="s">
        <v>318</v>
      </c>
      <c r="E12" s="305"/>
      <c r="F12" s="154" t="s">
        <v>133</v>
      </c>
      <c r="H12" s="177" t="s">
        <v>321</v>
      </c>
    </row>
    <row r="13" spans="2:10" s="29" customFormat="1" ht="30" customHeight="1" x14ac:dyDescent="0.2">
      <c r="C13" s="166" t="s">
        <v>132</v>
      </c>
      <c r="D13" s="298">
        <v>45573</v>
      </c>
      <c r="E13" s="299"/>
      <c r="F13" s="292" t="s">
        <v>392</v>
      </c>
      <c r="G13" s="31"/>
      <c r="H13" s="13">
        <f t="shared" ref="H13:H15" si="1">D13</f>
        <v>45573</v>
      </c>
      <c r="I13" s="14"/>
      <c r="J13" s="14"/>
    </row>
    <row r="14" spans="2:10" s="29" customFormat="1" ht="30" customHeight="1" x14ac:dyDescent="0.2">
      <c r="C14" s="30" t="s">
        <v>130</v>
      </c>
      <c r="D14" s="300" t="s">
        <v>401</v>
      </c>
      <c r="E14" s="301"/>
      <c r="F14" s="292" t="s">
        <v>393</v>
      </c>
      <c r="G14" s="31"/>
      <c r="H14" s="13" t="str">
        <f>D14</f>
        <v xml:space="preserve">第２４－０１１３５－００１２号 </v>
      </c>
      <c r="I14" s="14"/>
      <c r="J14" s="14"/>
    </row>
    <row r="15" spans="2:10" s="29" customFormat="1" ht="30" customHeight="1" x14ac:dyDescent="0.2">
      <c r="C15" s="32" t="s">
        <v>131</v>
      </c>
      <c r="D15" s="308" t="s">
        <v>402</v>
      </c>
      <c r="E15" s="309"/>
      <c r="F15" s="293" t="s">
        <v>394</v>
      </c>
      <c r="G15" s="31"/>
      <c r="H15" s="13" t="str">
        <f t="shared" si="1"/>
        <v>自治会館非常用発電機室エアコン改修工事</v>
      </c>
      <c r="I15" s="14"/>
      <c r="J15" s="14"/>
    </row>
    <row r="16" spans="2:10" s="12" customFormat="1" ht="30" customHeight="1" x14ac:dyDescent="0.2">
      <c r="C16" s="33" t="s">
        <v>236</v>
      </c>
      <c r="D16" s="306" t="s">
        <v>177</v>
      </c>
      <c r="E16" s="307"/>
      <c r="F16" s="178" t="s">
        <v>319</v>
      </c>
      <c r="H16" s="15">
        <f>IF(OR(D16="一般土木工事",D16="舗装工事"),1,IF(OR(D16="建築工事",D16="電気設備工事",D16="暖冷房衛生設備工事"),2,10))</f>
        <v>2</v>
      </c>
      <c r="I16" s="12" t="s">
        <v>382</v>
      </c>
    </row>
    <row r="17" spans="3:9" s="12" customFormat="1" ht="30" customHeight="1" x14ac:dyDescent="0.2">
      <c r="C17" s="32" t="s">
        <v>192</v>
      </c>
      <c r="D17" s="310" t="s">
        <v>4</v>
      </c>
      <c r="E17" s="311"/>
      <c r="F17" s="178"/>
      <c r="H17" s="15">
        <f>VLOOKUP(D17,リスト2!G3:I6,3,FALSE)</f>
        <v>3</v>
      </c>
      <c r="I17" s="12" t="s">
        <v>229</v>
      </c>
    </row>
    <row r="18" spans="3:9" s="12" customFormat="1" ht="30" customHeight="1" x14ac:dyDescent="0.2">
      <c r="C18" s="296" t="s">
        <v>237</v>
      </c>
      <c r="D18" s="34" t="s">
        <v>120</v>
      </c>
      <c r="E18" s="34" t="s">
        <v>126</v>
      </c>
      <c r="F18" s="296" t="s">
        <v>320</v>
      </c>
    </row>
    <row r="19" spans="3:9" s="12" customFormat="1" ht="30" customHeight="1" x14ac:dyDescent="0.2">
      <c r="C19" s="297"/>
      <c r="D19" s="153" t="s">
        <v>61</v>
      </c>
      <c r="E19" s="153" t="s">
        <v>169</v>
      </c>
      <c r="F19" s="297"/>
    </row>
    <row r="20" spans="3:9" s="12" customFormat="1" ht="30" customHeight="1" x14ac:dyDescent="0.2">
      <c r="C20" s="35" t="s">
        <v>128</v>
      </c>
      <c r="D20" s="36" t="str">
        <f>VLOOKUP(D19,リスト2!$C$3:$E$64,2,FALSE)</f>
        <v>県北土木</v>
      </c>
      <c r="E20" s="36" t="str">
        <f>VLOOKUP(E19,リスト2!$C$3:$E$64,2,FALSE)</f>
        <v>-</v>
      </c>
      <c r="F20" s="36" t="s">
        <v>235</v>
      </c>
    </row>
    <row r="21" spans="3:9" s="12" customFormat="1" ht="30" customHeight="1" x14ac:dyDescent="0.2">
      <c r="C21" s="35" t="s">
        <v>129</v>
      </c>
      <c r="D21" s="36" t="str">
        <f>VLOOKUP(D19,リスト2!$C$3:$E$64,3,FALSE)</f>
        <v>県北建設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Normal="60" zoomScaleSheetLayoutView="100" workbookViewId="0">
      <selection activeCell="E49" sqref="E49:R49"/>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371</v>
      </c>
    </row>
    <row r="5" spans="1:19" s="223" customFormat="1" ht="38.4" customHeight="1" x14ac:dyDescent="0.2">
      <c r="A5" s="344" t="s">
        <v>370</v>
      </c>
      <c r="B5" s="344"/>
      <c r="C5" s="344"/>
      <c r="D5" s="344"/>
      <c r="E5" s="344"/>
      <c r="F5" s="344"/>
      <c r="G5" s="344"/>
      <c r="H5" s="344"/>
      <c r="I5" s="344"/>
      <c r="J5" s="344"/>
      <c r="K5" s="344"/>
      <c r="L5" s="344"/>
      <c r="M5" s="344"/>
      <c r="N5" s="344"/>
      <c r="O5" s="344"/>
      <c r="P5" s="344"/>
      <c r="Q5" s="344"/>
      <c r="R5" s="344"/>
      <c r="S5" s="344"/>
    </row>
    <row r="6" spans="1:19" s="223" customFormat="1" ht="19.95" customHeight="1" x14ac:dyDescent="0.2">
      <c r="A6" s="185"/>
      <c r="B6" s="234"/>
      <c r="C6" s="227"/>
      <c r="D6" s="227"/>
      <c r="E6" s="227"/>
      <c r="F6" s="227"/>
      <c r="G6" s="227"/>
      <c r="H6" s="227"/>
      <c r="I6" s="227"/>
      <c r="J6" s="227"/>
      <c r="K6" s="227"/>
      <c r="L6" s="227"/>
      <c r="M6" s="227"/>
      <c r="N6" s="227"/>
      <c r="O6" s="238"/>
      <c r="P6" s="238"/>
      <c r="Q6" s="346"/>
      <c r="R6" s="346"/>
      <c r="S6" s="346"/>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319" t="str">
        <f>IF('1.基本データ(このシートは削除しないこと！)'!H11=0,"",'1.基本データ(このシートは削除しないこと！)'!H11)</f>
        <v>○○・△△特定建設工事共同企業体</v>
      </c>
      <c r="M10" s="319"/>
      <c r="N10" s="319"/>
      <c r="O10" s="319"/>
      <c r="P10" s="319"/>
      <c r="Q10" s="319"/>
      <c r="R10" s="319"/>
      <c r="S10" s="319"/>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320" t="str">
        <f>'1.基本データ(このシートは削除しないこと！)'!H6</f>
        <v>○○市○○町○○番地</v>
      </c>
      <c r="M11" s="320"/>
      <c r="N11" s="320"/>
      <c r="O11" s="320"/>
      <c r="P11" s="320"/>
      <c r="Q11" s="320"/>
      <c r="R11" s="320"/>
      <c r="S11" s="320"/>
    </row>
    <row r="12" spans="1:19" s="223" customFormat="1" ht="25.05" customHeight="1" x14ac:dyDescent="0.25">
      <c r="A12" s="185"/>
      <c r="B12" s="227"/>
      <c r="C12" s="227"/>
      <c r="D12" s="227"/>
      <c r="E12" s="227"/>
      <c r="F12" s="227"/>
      <c r="G12" s="325" t="s">
        <v>372</v>
      </c>
      <c r="H12" s="325"/>
      <c r="I12" s="325"/>
      <c r="J12" s="325"/>
      <c r="K12" s="325"/>
      <c r="L12" s="320"/>
      <c r="M12" s="320"/>
      <c r="N12" s="320"/>
      <c r="O12" s="320"/>
      <c r="P12" s="320"/>
      <c r="Q12" s="320"/>
      <c r="R12" s="320"/>
      <c r="S12" s="320"/>
    </row>
    <row r="13" spans="1:19" s="223" customFormat="1" ht="25.05" customHeight="1" x14ac:dyDescent="0.25">
      <c r="A13" s="185"/>
      <c r="B13" s="227"/>
      <c r="C13" s="227"/>
      <c r="D13" s="227"/>
      <c r="E13" s="227"/>
      <c r="F13" s="227"/>
      <c r="G13" s="325" t="s">
        <v>5</v>
      </c>
      <c r="H13" s="325"/>
      <c r="I13" s="325"/>
      <c r="J13" s="325"/>
      <c r="K13" s="325"/>
      <c r="L13" s="321" t="str">
        <f>'1.基本データ(このシートは削除しないこと！)'!H7</f>
        <v>株式会社○○○○</v>
      </c>
      <c r="M13" s="321"/>
      <c r="N13" s="321"/>
      <c r="O13" s="321"/>
      <c r="P13" s="321"/>
      <c r="Q13" s="321"/>
      <c r="R13" s="321"/>
      <c r="S13" s="321"/>
    </row>
    <row r="14" spans="1:19" s="223" customFormat="1" ht="25.05" customHeight="1" x14ac:dyDescent="0.25">
      <c r="A14" s="185"/>
      <c r="B14" s="227"/>
      <c r="C14" s="227"/>
      <c r="D14" s="227"/>
      <c r="E14" s="227"/>
      <c r="F14" s="227"/>
      <c r="G14" s="325" t="s">
        <v>12</v>
      </c>
      <c r="H14" s="325"/>
      <c r="I14" s="325"/>
      <c r="J14" s="325"/>
      <c r="K14" s="325"/>
      <c r="L14" s="321" t="str">
        <f>'1.基本データ(このシートは削除しないこと！)'!H8</f>
        <v>代表取締役　○○○○</v>
      </c>
      <c r="M14" s="321"/>
      <c r="N14" s="321"/>
      <c r="O14" s="321"/>
      <c r="P14" s="321"/>
      <c r="Q14" s="321"/>
      <c r="R14" s="321"/>
      <c r="S14" s="321"/>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324" t="s">
        <v>6</v>
      </c>
      <c r="H16" s="324"/>
      <c r="I16" s="324"/>
      <c r="J16" s="324"/>
      <c r="K16" s="324"/>
      <c r="L16" s="319" t="str">
        <f>'1.基本データ(このシートは削除しないこと！)'!H9</f>
        <v>000-000-0000</v>
      </c>
      <c r="M16" s="319"/>
      <c r="N16" s="319"/>
      <c r="O16" s="319"/>
      <c r="P16" s="319"/>
      <c r="Q16" s="319"/>
      <c r="R16" s="319"/>
      <c r="S16" s="319"/>
    </row>
    <row r="17" spans="1:19" s="223" customFormat="1" ht="25.05" customHeight="1" x14ac:dyDescent="0.2">
      <c r="A17" s="185"/>
      <c r="B17" s="227"/>
      <c r="C17" s="227"/>
      <c r="D17" s="234"/>
      <c r="E17" s="227"/>
      <c r="F17" s="227"/>
      <c r="G17" s="323" t="s">
        <v>13</v>
      </c>
      <c r="H17" s="323"/>
      <c r="I17" s="323"/>
      <c r="J17" s="323"/>
      <c r="K17" s="323"/>
      <c r="L17" s="322" t="str">
        <f>'1.基本データ(このシートは削除しないこと！)'!H10</f>
        <v>○○○○</v>
      </c>
      <c r="M17" s="322"/>
      <c r="N17" s="322"/>
      <c r="O17" s="322"/>
      <c r="P17" s="322"/>
      <c r="Q17" s="322"/>
      <c r="R17" s="322"/>
      <c r="S17" s="322"/>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34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令和6年10月8日付けで公告のありました第２４－０１１３５－００１２号 自治会館非常用発電機室エアコン改修工事について入札いたしますので、下記の書類を添えて技術提案書を提出します。　　　
　なお、提出する書類の内容は、事実と相違ないことを誓約します。</v>
      </c>
      <c r="D20" s="345"/>
      <c r="E20" s="345"/>
      <c r="F20" s="345"/>
      <c r="G20" s="345"/>
      <c r="H20" s="345"/>
      <c r="I20" s="345"/>
      <c r="J20" s="345"/>
      <c r="K20" s="345"/>
      <c r="L20" s="345"/>
      <c r="M20" s="345"/>
      <c r="N20" s="345"/>
      <c r="O20" s="345"/>
      <c r="P20" s="345"/>
      <c r="Q20" s="345"/>
      <c r="R20" s="345"/>
      <c r="S20" s="345"/>
    </row>
    <row r="21" spans="1:19" s="223" customFormat="1" ht="19.95" customHeight="1" x14ac:dyDescent="0.2">
      <c r="B21" s="227"/>
      <c r="C21" s="345"/>
      <c r="D21" s="345"/>
      <c r="E21" s="345"/>
      <c r="F21" s="345"/>
      <c r="G21" s="345"/>
      <c r="H21" s="345"/>
      <c r="I21" s="345"/>
      <c r="J21" s="345"/>
      <c r="K21" s="345"/>
      <c r="L21" s="345"/>
      <c r="M21" s="345"/>
      <c r="N21" s="345"/>
      <c r="O21" s="345"/>
      <c r="P21" s="345"/>
      <c r="Q21" s="345"/>
      <c r="R21" s="345"/>
      <c r="S21" s="345"/>
    </row>
    <row r="22" spans="1:19" s="223" customFormat="1" ht="19.95" customHeight="1" x14ac:dyDescent="0.2">
      <c r="B22" s="227"/>
      <c r="C22" s="345"/>
      <c r="D22" s="345"/>
      <c r="E22" s="345"/>
      <c r="F22" s="345"/>
      <c r="G22" s="345"/>
      <c r="H22" s="345"/>
      <c r="I22" s="345"/>
      <c r="J22" s="345"/>
      <c r="K22" s="345"/>
      <c r="L22" s="345"/>
      <c r="M22" s="345"/>
      <c r="N22" s="345"/>
      <c r="O22" s="345"/>
      <c r="P22" s="345"/>
      <c r="Q22" s="345"/>
      <c r="R22" s="345"/>
      <c r="S22" s="345"/>
    </row>
    <row r="23" spans="1:19" s="223" customFormat="1" ht="19.95" customHeight="1" x14ac:dyDescent="0.2">
      <c r="B23" s="227"/>
      <c r="C23" s="345"/>
      <c r="D23" s="345"/>
      <c r="E23" s="345"/>
      <c r="F23" s="345"/>
      <c r="G23" s="345"/>
      <c r="H23" s="345"/>
      <c r="I23" s="345"/>
      <c r="J23" s="345"/>
      <c r="K23" s="345"/>
      <c r="L23" s="345"/>
      <c r="M23" s="345"/>
      <c r="N23" s="345"/>
      <c r="O23" s="345"/>
      <c r="P23" s="345"/>
      <c r="Q23" s="345"/>
      <c r="R23" s="345"/>
      <c r="S23" s="345"/>
    </row>
    <row r="24" spans="1:19" s="223" customFormat="1" ht="19.95" customHeight="1" x14ac:dyDescent="0.2">
      <c r="B24" s="227"/>
      <c r="C24" s="345"/>
      <c r="D24" s="345"/>
      <c r="E24" s="345"/>
      <c r="F24" s="345"/>
      <c r="G24" s="345"/>
      <c r="H24" s="345"/>
      <c r="I24" s="345"/>
      <c r="J24" s="345"/>
      <c r="K24" s="345"/>
      <c r="L24" s="345"/>
      <c r="M24" s="345"/>
      <c r="N24" s="345"/>
      <c r="O24" s="345"/>
      <c r="P24" s="345"/>
      <c r="Q24" s="345"/>
      <c r="R24" s="345"/>
      <c r="S24" s="345"/>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373</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374</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376</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375</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377</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14" t="s">
        <v>2</v>
      </c>
      <c r="U47" s="415"/>
      <c r="V47" s="44">
        <f>SUM(F52:F102)</f>
        <v>0</v>
      </c>
    </row>
    <row r="48" spans="1:22" ht="14.25" customHeight="1" thickTop="1" x14ac:dyDescent="0.2">
      <c r="A48" s="45"/>
      <c r="B48" s="420" t="s">
        <v>245</v>
      </c>
      <c r="C48" s="420"/>
      <c r="D48" s="420"/>
      <c r="E48" s="420"/>
      <c r="F48" s="420"/>
      <c r="G48" s="420"/>
      <c r="H48" s="420"/>
      <c r="I48" s="181"/>
      <c r="J48" s="181"/>
      <c r="K48" s="181"/>
      <c r="L48" s="181"/>
      <c r="M48" s="181"/>
      <c r="N48" s="181"/>
      <c r="O48" s="181"/>
      <c r="P48" s="181"/>
      <c r="Q48" s="46"/>
      <c r="S48" s="47" t="s">
        <v>239</v>
      </c>
    </row>
    <row r="49" spans="1:42" ht="16.5" customHeight="1" x14ac:dyDescent="0.2">
      <c r="A49" s="45"/>
      <c r="B49" s="416" t="s">
        <v>140</v>
      </c>
      <c r="C49" s="416"/>
      <c r="D49" s="416"/>
      <c r="E49" s="417" t="str">
        <f>'1.基本データ(このシートは削除しないこと！)'!H14&amp;'1.基本データ(このシートは削除しないこと！)'!H15</f>
        <v>第２４－０１１３５－００１２号 自治会館非常用発電機室エアコン改修工事</v>
      </c>
      <c r="F49" s="417"/>
      <c r="G49" s="417"/>
      <c r="H49" s="417"/>
      <c r="I49" s="417"/>
      <c r="J49" s="417"/>
      <c r="K49" s="417"/>
      <c r="L49" s="417"/>
      <c r="M49" s="417"/>
      <c r="N49" s="417"/>
      <c r="O49" s="417"/>
      <c r="P49" s="417"/>
      <c r="Q49" s="417"/>
      <c r="R49" s="41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18" t="s">
        <v>344</v>
      </c>
      <c r="C51" s="418"/>
      <c r="D51" s="418"/>
      <c r="E51" s="51" t="s">
        <v>170</v>
      </c>
      <c r="F51" s="52" t="s">
        <v>1</v>
      </c>
      <c r="G51" s="356" t="s">
        <v>325</v>
      </c>
      <c r="H51" s="357"/>
      <c r="I51" s="357"/>
      <c r="J51" s="357"/>
      <c r="K51" s="357"/>
      <c r="L51" s="357"/>
      <c r="M51" s="357"/>
      <c r="N51" s="357"/>
      <c r="O51" s="357"/>
      <c r="P51" s="357"/>
      <c r="Q51" s="357"/>
      <c r="R51" s="357"/>
      <c r="S51" s="358"/>
      <c r="V51" s="53" t="s">
        <v>137</v>
      </c>
      <c r="AB51" s="54"/>
      <c r="AC51" s="54"/>
      <c r="AD51" s="55" t="s">
        <v>172</v>
      </c>
      <c r="AE51" s="179" t="s">
        <v>173</v>
      </c>
      <c r="AG51" s="54"/>
      <c r="AH51" s="54"/>
      <c r="AP51" s="168" t="s">
        <v>174</v>
      </c>
    </row>
    <row r="52" spans="1:42" ht="34.950000000000003" customHeight="1" thickBot="1" x14ac:dyDescent="0.25">
      <c r="A52" s="45"/>
      <c r="B52" s="427" t="s">
        <v>221</v>
      </c>
      <c r="C52" s="421" t="s">
        <v>356</v>
      </c>
      <c r="D52" s="422"/>
      <c r="E52" s="425">
        <f>AD52</f>
        <v>2</v>
      </c>
      <c r="F52" s="419" t="str">
        <f>IF(Y52=0,"-",AP52)</f>
        <v>-</v>
      </c>
      <c r="G52" s="353" t="s">
        <v>139</v>
      </c>
      <c r="H52" s="354"/>
      <c r="I52" s="411"/>
      <c r="J52" s="412"/>
      <c r="K52" s="412"/>
      <c r="L52" s="412"/>
      <c r="M52" s="412"/>
      <c r="N52" s="412"/>
      <c r="O52" s="412"/>
      <c r="P52" s="412"/>
      <c r="Q52" s="413"/>
      <c r="R52" s="56" t="s">
        <v>257</v>
      </c>
      <c r="S52" s="408"/>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428"/>
      <c r="C53" s="423"/>
      <c r="D53" s="424"/>
      <c r="E53" s="426"/>
      <c r="F53" s="419"/>
      <c r="G53" s="386" t="s">
        <v>347</v>
      </c>
      <c r="H53" s="387"/>
      <c r="I53" s="411"/>
      <c r="J53" s="412"/>
      <c r="K53" s="412"/>
      <c r="L53" s="412"/>
      <c r="M53" s="412"/>
      <c r="N53" s="412"/>
      <c r="O53" s="412"/>
      <c r="P53" s="412"/>
      <c r="Q53" s="413"/>
      <c r="R53" s="376" t="s">
        <v>258</v>
      </c>
      <c r="S53" s="409"/>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428"/>
      <c r="C54" s="423"/>
      <c r="D54" s="424"/>
      <c r="E54" s="426"/>
      <c r="F54" s="419"/>
      <c r="G54" s="351" t="s">
        <v>267</v>
      </c>
      <c r="H54" s="352"/>
      <c r="I54" s="341"/>
      <c r="J54" s="342"/>
      <c r="K54" s="343" t="s">
        <v>248</v>
      </c>
      <c r="L54" s="343"/>
      <c r="M54" s="399" t="s">
        <v>277</v>
      </c>
      <c r="N54" s="400"/>
      <c r="O54" s="400"/>
      <c r="P54" s="270" t="s">
        <v>200</v>
      </c>
      <c r="Q54" s="25" t="s">
        <v>278</v>
      </c>
      <c r="R54" s="377"/>
      <c r="S54" s="410"/>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29"/>
      <c r="C55" s="441" t="s">
        <v>355</v>
      </c>
      <c r="D55" s="437"/>
      <c r="E55" s="446">
        <f>AD56</f>
        <v>1.5</v>
      </c>
      <c r="F55" s="449" t="str">
        <f>IF(Y55=0,"-",AP56)</f>
        <v>-</v>
      </c>
      <c r="G55" s="328" t="s">
        <v>339</v>
      </c>
      <c r="H55" s="355"/>
      <c r="I55" s="38" t="s">
        <v>249</v>
      </c>
      <c r="J55" s="222"/>
      <c r="K55" s="39" t="s">
        <v>251</v>
      </c>
      <c r="L55" s="443"/>
      <c r="M55" s="444"/>
      <c r="N55" s="39" t="s">
        <v>251</v>
      </c>
      <c r="O55" s="445"/>
      <c r="P55" s="444"/>
      <c r="Q55" s="69" t="s">
        <v>252</v>
      </c>
      <c r="R55" s="216" t="s">
        <v>350</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29"/>
      <c r="C56" s="442"/>
      <c r="D56" s="439"/>
      <c r="E56" s="447"/>
      <c r="F56" s="450"/>
      <c r="G56" s="401" t="s">
        <v>387</v>
      </c>
      <c r="H56" s="402"/>
      <c r="I56" s="380"/>
      <c r="J56" s="381"/>
      <c r="K56" s="381"/>
      <c r="L56" s="381"/>
      <c r="M56" s="381"/>
      <c r="N56" s="381"/>
      <c r="O56" s="382"/>
      <c r="P56" s="378" t="s">
        <v>348</v>
      </c>
      <c r="Q56" s="378"/>
      <c r="R56" s="379"/>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29"/>
      <c r="C57" s="326"/>
      <c r="D57" s="440"/>
      <c r="E57" s="448"/>
      <c r="F57" s="451"/>
      <c r="G57" s="403" t="s">
        <v>323</v>
      </c>
      <c r="H57" s="404"/>
      <c r="I57" s="404"/>
      <c r="J57" s="404"/>
      <c r="K57" s="404"/>
      <c r="L57" s="404"/>
      <c r="M57" s="404"/>
      <c r="N57" s="404"/>
      <c r="O57" s="404"/>
      <c r="P57" s="404"/>
      <c r="Q57" s="404"/>
      <c r="R57" s="404"/>
      <c r="S57" s="405"/>
      <c r="V57" s="57"/>
      <c r="W57" s="66"/>
      <c r="X57" s="66"/>
      <c r="AA57" s="72"/>
      <c r="AB57" s="73"/>
      <c r="AC57" s="74"/>
      <c r="AD57" s="57"/>
      <c r="AE57" s="75"/>
      <c r="AG57" s="72"/>
      <c r="AH57" s="73"/>
      <c r="AI57" s="74"/>
      <c r="AJ57" s="66"/>
      <c r="AK57" s="75"/>
      <c r="AP57" s="169"/>
    </row>
    <row r="58" spans="1:42" ht="34.950000000000003" customHeight="1" thickBot="1" x14ac:dyDescent="0.25">
      <c r="A58" s="45"/>
      <c r="B58" s="429"/>
      <c r="C58" s="328" t="s">
        <v>271</v>
      </c>
      <c r="D58" s="383"/>
      <c r="E58" s="76">
        <f>AD58</f>
        <v>0.25</v>
      </c>
      <c r="F58" s="77" t="str">
        <f t="shared" ref="F58:F60" si="0">AP58</f>
        <v>-</v>
      </c>
      <c r="G58" s="384" t="s">
        <v>386</v>
      </c>
      <c r="H58" s="385"/>
      <c r="I58" s="385"/>
      <c r="J58" s="385"/>
      <c r="K58" s="385"/>
      <c r="L58" s="385"/>
      <c r="M58" s="385"/>
      <c r="N58" s="385"/>
      <c r="O58" s="385"/>
      <c r="P58" s="385"/>
      <c r="Q58" s="385"/>
      <c r="R58" s="20" t="s">
        <v>349</v>
      </c>
      <c r="S58" s="158" t="s">
        <v>169</v>
      </c>
      <c r="V58" s="57">
        <f>IF(S58="有",1,0)</f>
        <v>0</v>
      </c>
      <c r="W58" s="66"/>
      <c r="X58" s="66"/>
      <c r="AD58" s="62">
        <v>0.25</v>
      </c>
      <c r="AE58" s="78"/>
      <c r="AG58" s="64"/>
      <c r="AH58" s="64"/>
      <c r="AP58" s="170" t="str">
        <f>IF(V58=1,AD58,"-")</f>
        <v>-</v>
      </c>
    </row>
    <row r="59" spans="1:42" ht="34.950000000000003" customHeight="1" thickBot="1" x14ac:dyDescent="0.25">
      <c r="A59" s="45"/>
      <c r="B59" s="429"/>
      <c r="C59" s="328" t="s">
        <v>365</v>
      </c>
      <c r="D59" s="383"/>
      <c r="E59" s="76">
        <f t="shared" ref="E59:E61" si="1">AD59</f>
        <v>0.25</v>
      </c>
      <c r="F59" s="77" t="str">
        <f>IF('1.基本データ(このシートは削除しないこと！)'!H16=1,AP59,"-")</f>
        <v>-</v>
      </c>
      <c r="G59" s="384" t="s">
        <v>368</v>
      </c>
      <c r="H59" s="385"/>
      <c r="I59" s="385"/>
      <c r="J59" s="385"/>
      <c r="K59" s="385"/>
      <c r="L59" s="385"/>
      <c r="M59" s="385"/>
      <c r="N59" s="385"/>
      <c r="O59" s="385"/>
      <c r="P59" s="385"/>
      <c r="Q59" s="385"/>
      <c r="R59" s="20" t="s">
        <v>367</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29"/>
      <c r="C60" s="394" t="s">
        <v>272</v>
      </c>
      <c r="D60" s="395"/>
      <c r="E60" s="76">
        <f t="shared" si="1"/>
        <v>0.25</v>
      </c>
      <c r="F60" s="77" t="str">
        <f t="shared" si="0"/>
        <v>-</v>
      </c>
      <c r="G60" s="406" t="s">
        <v>259</v>
      </c>
      <c r="H60" s="407"/>
      <c r="I60" s="407"/>
      <c r="J60" s="407"/>
      <c r="K60" s="407"/>
      <c r="L60" s="407"/>
      <c r="M60" s="407"/>
      <c r="N60" s="407"/>
      <c r="O60" s="407"/>
      <c r="P60" s="407"/>
      <c r="Q60" s="407"/>
      <c r="R60" s="20" t="s">
        <v>349</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29"/>
      <c r="C61" s="328" t="s">
        <v>366</v>
      </c>
      <c r="D61" s="383"/>
      <c r="E61" s="76">
        <f t="shared" si="1"/>
        <v>0.25</v>
      </c>
      <c r="F61" s="77" t="str">
        <f>IF('1.基本データ(このシートは削除しないこと！)'!H16=1,AP61,"-")</f>
        <v>-</v>
      </c>
      <c r="G61" s="384" t="s">
        <v>369</v>
      </c>
      <c r="H61" s="385"/>
      <c r="I61" s="385"/>
      <c r="J61" s="385"/>
      <c r="K61" s="385"/>
      <c r="L61" s="385"/>
      <c r="M61" s="385"/>
      <c r="N61" s="385"/>
      <c r="O61" s="385"/>
      <c r="P61" s="385"/>
      <c r="Q61" s="385"/>
      <c r="R61" s="20" t="s">
        <v>367</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428"/>
      <c r="C62" s="434" t="s">
        <v>0</v>
      </c>
      <c r="D62" s="435"/>
      <c r="E62" s="215"/>
      <c r="F62" s="215"/>
      <c r="G62" s="335" t="s">
        <v>379</v>
      </c>
      <c r="H62" s="350"/>
      <c r="I62" s="396"/>
      <c r="J62" s="397"/>
      <c r="K62" s="397"/>
      <c r="L62" s="397"/>
      <c r="M62" s="397"/>
      <c r="N62" s="397"/>
      <c r="O62" s="397"/>
      <c r="P62" s="397"/>
      <c r="Q62" s="398"/>
      <c r="R62" s="431" t="s">
        <v>378</v>
      </c>
      <c r="S62" s="432"/>
      <c r="V62" s="21">
        <f>IF(I62="",0,1)</f>
        <v>0</v>
      </c>
      <c r="W62" s="27" t="s">
        <v>222</v>
      </c>
      <c r="AD62" s="55" t="s">
        <v>165</v>
      </c>
      <c r="AE62" s="55" t="s">
        <v>148</v>
      </c>
      <c r="AP62" s="168" t="s">
        <v>168</v>
      </c>
    </row>
    <row r="63" spans="1:42" ht="34.950000000000003" customHeight="1" thickBot="1" x14ac:dyDescent="0.25">
      <c r="A63" s="45"/>
      <c r="B63" s="428"/>
      <c r="C63" s="436" t="s">
        <v>380</v>
      </c>
      <c r="D63" s="437"/>
      <c r="E63" s="433">
        <f>AD63</f>
        <v>0.5</v>
      </c>
      <c r="F63" s="419" t="str">
        <f>IF(Y63=0,"-",AP63)</f>
        <v>-</v>
      </c>
      <c r="G63" s="353" t="s">
        <v>139</v>
      </c>
      <c r="H63" s="354"/>
      <c r="I63" s="388"/>
      <c r="J63" s="389"/>
      <c r="K63" s="389"/>
      <c r="L63" s="389"/>
      <c r="M63" s="389"/>
      <c r="N63" s="389"/>
      <c r="O63" s="389"/>
      <c r="P63" s="389"/>
      <c r="Q63" s="390"/>
      <c r="R63" s="56" t="s">
        <v>257</v>
      </c>
      <c r="S63" s="408"/>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428"/>
      <c r="C64" s="438"/>
      <c r="D64" s="439"/>
      <c r="E64" s="433"/>
      <c r="F64" s="419"/>
      <c r="G64" s="335" t="s">
        <v>388</v>
      </c>
      <c r="H64" s="350"/>
      <c r="I64" s="391"/>
      <c r="J64" s="392"/>
      <c r="K64" s="392"/>
      <c r="L64" s="392"/>
      <c r="M64" s="17" t="s">
        <v>253</v>
      </c>
      <c r="N64" s="392"/>
      <c r="O64" s="392"/>
      <c r="P64" s="392"/>
      <c r="Q64" s="393"/>
      <c r="R64" s="376" t="s">
        <v>258</v>
      </c>
      <c r="S64" s="409"/>
      <c r="V64" s="57">
        <f>IF(AND(I64&lt;&gt;"",N64&lt;&gt;""),1,0)</f>
        <v>0</v>
      </c>
      <c r="W64" s="65"/>
      <c r="X64" s="66"/>
      <c r="AB64" s="80"/>
      <c r="AC64" s="80"/>
      <c r="AE64" s="80"/>
      <c r="AG64" s="80"/>
      <c r="AH64" s="80"/>
    </row>
    <row r="65" spans="1:50" ht="34.950000000000003" customHeight="1" thickBot="1" x14ac:dyDescent="0.25">
      <c r="A65" s="45"/>
      <c r="B65" s="428"/>
      <c r="C65" s="438"/>
      <c r="D65" s="439"/>
      <c r="E65" s="433"/>
      <c r="F65" s="419"/>
      <c r="G65" s="335" t="s">
        <v>389</v>
      </c>
      <c r="H65" s="350"/>
      <c r="I65" s="391"/>
      <c r="J65" s="392"/>
      <c r="K65" s="392"/>
      <c r="L65" s="392"/>
      <c r="M65" s="17" t="s">
        <v>247</v>
      </c>
      <c r="N65" s="392"/>
      <c r="O65" s="392"/>
      <c r="P65" s="392"/>
      <c r="Q65" s="393"/>
      <c r="R65" s="376"/>
      <c r="S65" s="409"/>
      <c r="V65" s="57">
        <f>IF(AND(I65&lt;&gt;"",N65&lt;&gt;""),1,0)</f>
        <v>0</v>
      </c>
      <c r="W65" s="81"/>
      <c r="X65" s="66"/>
      <c r="AB65" s="80"/>
      <c r="AC65" s="80"/>
      <c r="AE65" s="80"/>
      <c r="AG65" s="80"/>
      <c r="AH65" s="80"/>
    </row>
    <row r="66" spans="1:50" ht="34.950000000000003" customHeight="1" thickBot="1" x14ac:dyDescent="0.25">
      <c r="A66" s="45"/>
      <c r="B66" s="428"/>
      <c r="C66" s="327"/>
      <c r="D66" s="440"/>
      <c r="E66" s="433"/>
      <c r="F66" s="419"/>
      <c r="G66" s="351" t="s">
        <v>212</v>
      </c>
      <c r="H66" s="352"/>
      <c r="I66" s="341"/>
      <c r="J66" s="342"/>
      <c r="K66" s="343" t="s">
        <v>248</v>
      </c>
      <c r="L66" s="343"/>
      <c r="M66" s="399" t="s">
        <v>277</v>
      </c>
      <c r="N66" s="400"/>
      <c r="O66" s="400"/>
      <c r="P66" s="221" t="s">
        <v>364</v>
      </c>
      <c r="Q66" s="25" t="s">
        <v>278</v>
      </c>
      <c r="R66" s="377"/>
      <c r="S66" s="410"/>
      <c r="V66" s="57">
        <f>IF(I66="",0,1)</f>
        <v>0</v>
      </c>
      <c r="W66" s="68"/>
      <c r="X66" s="66"/>
      <c r="AB66" s="80"/>
      <c r="AC66" s="80"/>
      <c r="AD66" s="55" t="s">
        <v>165</v>
      </c>
      <c r="AE66" s="55" t="s">
        <v>148</v>
      </c>
      <c r="AG66" s="80"/>
      <c r="AH66" s="80"/>
      <c r="AP66" s="168" t="s">
        <v>168</v>
      </c>
    </row>
    <row r="67" spans="1:50" ht="34.950000000000003" customHeight="1" thickBot="1" x14ac:dyDescent="0.25">
      <c r="A67" s="45"/>
      <c r="B67" s="428"/>
      <c r="C67" s="421" t="s">
        <v>381</v>
      </c>
      <c r="D67" s="422"/>
      <c r="E67" s="433">
        <f>AD67</f>
        <v>0.5</v>
      </c>
      <c r="F67" s="419" t="str">
        <f>IF(Y67=0,"-",AP67)</f>
        <v>-</v>
      </c>
      <c r="G67" s="335" t="s">
        <v>260</v>
      </c>
      <c r="H67" s="350"/>
      <c r="I67" s="18" t="s">
        <v>249</v>
      </c>
      <c r="J67" s="222"/>
      <c r="K67" s="19" t="s">
        <v>250</v>
      </c>
      <c r="L67" s="443"/>
      <c r="M67" s="444">
        <v>20</v>
      </c>
      <c r="N67" s="19" t="s">
        <v>254</v>
      </c>
      <c r="O67" s="445"/>
      <c r="P67" s="444">
        <v>20</v>
      </c>
      <c r="Q67" s="82" t="s">
        <v>252</v>
      </c>
      <c r="R67" s="56" t="s">
        <v>257</v>
      </c>
      <c r="S67" s="408"/>
      <c r="V67" s="57">
        <f>IF(AND(J67&lt;&gt;"",L67&lt;&gt;"",O67&lt;&gt;""),1,0)</f>
        <v>0</v>
      </c>
      <c r="W67" s="57">
        <f>IF(S67="",0,1)</f>
        <v>0</v>
      </c>
      <c r="X67" s="58"/>
      <c r="Y67" s="21">
        <f>SUM(V67:W69)</f>
        <v>0</v>
      </c>
      <c r="Z67" s="22" t="s">
        <v>324</v>
      </c>
      <c r="AB67" s="80"/>
      <c r="AC67" s="80"/>
      <c r="AD67" s="62">
        <v>0.5</v>
      </c>
      <c r="AE67" s="24">
        <f>IF(Y67=4,AD67*V$62,0)</f>
        <v>0</v>
      </c>
      <c r="AG67" s="80"/>
      <c r="AH67" s="80"/>
      <c r="AP67" s="171">
        <f>IF(Y67=4,AE67,0)</f>
        <v>0</v>
      </c>
    </row>
    <row r="68" spans="1:50" ht="34.950000000000003" customHeight="1" thickBot="1" x14ac:dyDescent="0.25">
      <c r="A68" s="45"/>
      <c r="B68" s="428"/>
      <c r="C68" s="423"/>
      <c r="D68" s="424"/>
      <c r="E68" s="433"/>
      <c r="F68" s="419"/>
      <c r="G68" s="328" t="s">
        <v>314</v>
      </c>
      <c r="H68" s="355"/>
      <c r="I68" s="380"/>
      <c r="J68" s="381"/>
      <c r="K68" s="381"/>
      <c r="L68" s="381"/>
      <c r="M68" s="39" t="s">
        <v>255</v>
      </c>
      <c r="N68" s="381"/>
      <c r="O68" s="381"/>
      <c r="P68" s="381"/>
      <c r="Q68" s="382"/>
      <c r="R68" s="376" t="s">
        <v>258</v>
      </c>
      <c r="S68" s="409"/>
      <c r="V68" s="57">
        <f>IF(AND(I68&lt;&gt;"",N68&lt;&gt;""),1,0)</f>
        <v>0</v>
      </c>
      <c r="W68" s="65"/>
      <c r="X68" s="66"/>
      <c r="AB68" s="80"/>
      <c r="AC68" s="80"/>
      <c r="AE68" s="80"/>
      <c r="AG68" s="80"/>
      <c r="AH68" s="80"/>
    </row>
    <row r="69" spans="1:50" ht="34.950000000000003" customHeight="1" thickBot="1" x14ac:dyDescent="0.25">
      <c r="A69" s="45"/>
      <c r="B69" s="430"/>
      <c r="C69" s="434"/>
      <c r="D69" s="435"/>
      <c r="E69" s="433"/>
      <c r="F69" s="419"/>
      <c r="G69" s="335" t="s">
        <v>308</v>
      </c>
      <c r="H69" s="350"/>
      <c r="I69" s="380"/>
      <c r="J69" s="381"/>
      <c r="K69" s="381"/>
      <c r="L69" s="381"/>
      <c r="M69" s="39" t="s">
        <v>256</v>
      </c>
      <c r="N69" s="381"/>
      <c r="O69" s="381"/>
      <c r="P69" s="381"/>
      <c r="Q69" s="382"/>
      <c r="R69" s="377"/>
      <c r="S69" s="410"/>
      <c r="V69" s="57">
        <f>IF(AND(I69&lt;&gt;"",N69&lt;&gt;""),1,0)</f>
        <v>0</v>
      </c>
      <c r="W69" s="81"/>
      <c r="X69" s="66"/>
      <c r="AB69" s="80"/>
      <c r="AC69" s="80"/>
      <c r="AE69" s="80"/>
      <c r="AG69" s="80"/>
      <c r="AH69" s="80"/>
    </row>
    <row r="70" spans="1:50" s="12" customFormat="1" ht="19.95" customHeight="1" x14ac:dyDescent="0.2">
      <c r="A70" s="269"/>
      <c r="B70" s="525" t="s">
        <v>326</v>
      </c>
      <c r="C70" s="525"/>
      <c r="D70" s="525"/>
      <c r="E70" s="525"/>
      <c r="F70" s="525"/>
      <c r="G70" s="525"/>
      <c r="H70" s="525"/>
      <c r="I70" s="525"/>
      <c r="J70" s="525"/>
      <c r="K70" s="525"/>
      <c r="L70" s="525"/>
      <c r="M70" s="525"/>
      <c r="N70" s="525"/>
      <c r="O70" s="525"/>
      <c r="P70" s="525"/>
      <c r="Q70" s="525"/>
      <c r="R70" s="525"/>
      <c r="S70" s="525"/>
    </row>
    <row r="71" spans="1:50" s="260" customFormat="1" ht="16.95" customHeight="1" x14ac:dyDescent="0.2">
      <c r="A71" s="259"/>
      <c r="B71" s="520" t="s">
        <v>327</v>
      </c>
      <c r="C71" s="520"/>
      <c r="D71" s="520"/>
      <c r="E71" s="520"/>
      <c r="F71" s="520"/>
      <c r="G71" s="520"/>
      <c r="H71" s="520"/>
      <c r="I71" s="520"/>
      <c r="J71" s="520"/>
      <c r="K71" s="520"/>
      <c r="L71" s="520"/>
      <c r="M71" s="520"/>
      <c r="N71" s="520"/>
      <c r="O71" s="520"/>
      <c r="P71" s="520"/>
      <c r="Q71" s="520"/>
      <c r="R71" s="520"/>
      <c r="S71" s="520"/>
      <c r="AG71" s="261"/>
    </row>
    <row r="72" spans="1:50" s="260" customFormat="1" ht="16.95" customHeight="1" x14ac:dyDescent="0.2">
      <c r="A72" s="259"/>
      <c r="B72" s="520" t="s">
        <v>328</v>
      </c>
      <c r="C72" s="520"/>
      <c r="D72" s="520"/>
      <c r="E72" s="520"/>
      <c r="F72" s="520"/>
      <c r="G72" s="520"/>
      <c r="H72" s="520"/>
      <c r="I72" s="520"/>
      <c r="J72" s="520"/>
      <c r="K72" s="520"/>
      <c r="L72" s="520"/>
      <c r="M72" s="520"/>
      <c r="N72" s="520"/>
      <c r="O72" s="520"/>
      <c r="P72" s="520"/>
      <c r="Q72" s="520"/>
      <c r="R72" s="520"/>
      <c r="S72" s="520"/>
      <c r="AG72" s="261"/>
      <c r="AH72" s="261"/>
      <c r="AI72" s="261"/>
      <c r="AJ72" s="261"/>
      <c r="AK72" s="261"/>
    </row>
    <row r="73" spans="1:50" s="260" customFormat="1" ht="16.95" customHeight="1" x14ac:dyDescent="0.2">
      <c r="A73" s="259"/>
      <c r="B73" s="520" t="s">
        <v>391</v>
      </c>
      <c r="C73" s="520"/>
      <c r="D73" s="520"/>
      <c r="E73" s="520"/>
      <c r="F73" s="520"/>
      <c r="G73" s="520"/>
      <c r="H73" s="520"/>
      <c r="I73" s="520"/>
      <c r="J73" s="520"/>
      <c r="K73" s="520"/>
      <c r="L73" s="520"/>
      <c r="M73" s="520"/>
      <c r="N73" s="520"/>
      <c r="O73" s="520"/>
      <c r="P73" s="520"/>
      <c r="Q73" s="520"/>
      <c r="R73" s="520"/>
      <c r="S73" s="520"/>
      <c r="AG73" s="261"/>
      <c r="AH73" s="261"/>
      <c r="AI73" s="261"/>
      <c r="AJ73" s="261"/>
      <c r="AK73" s="261"/>
    </row>
    <row r="74" spans="1:50" s="260" customFormat="1" ht="24" customHeight="1" x14ac:dyDescent="0.2">
      <c r="A74" s="259"/>
      <c r="B74" s="520" t="s">
        <v>363</v>
      </c>
      <c r="C74" s="520"/>
      <c r="D74" s="520"/>
      <c r="E74" s="520"/>
      <c r="F74" s="520"/>
      <c r="G74" s="520"/>
      <c r="H74" s="520"/>
      <c r="I74" s="520"/>
      <c r="J74" s="520"/>
      <c r="K74" s="520"/>
      <c r="L74" s="520"/>
      <c r="M74" s="520"/>
      <c r="N74" s="520"/>
      <c r="O74" s="520"/>
      <c r="P74" s="520"/>
      <c r="Q74" s="520"/>
      <c r="R74" s="520"/>
      <c r="S74" s="520"/>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416" t="s">
        <v>140</v>
      </c>
      <c r="C76" s="416"/>
      <c r="D76" s="416"/>
      <c r="E76" s="417" t="str">
        <f>E49</f>
        <v>第２４－０１１３５－００１２号 自治会館非常用発電機室エアコン改修工事</v>
      </c>
      <c r="F76" s="417"/>
      <c r="G76" s="417"/>
      <c r="H76" s="417"/>
      <c r="I76" s="417"/>
      <c r="J76" s="417"/>
      <c r="K76" s="417"/>
      <c r="L76" s="417"/>
      <c r="M76" s="417"/>
      <c r="N76" s="417"/>
      <c r="O76" s="417"/>
      <c r="P76" s="417"/>
      <c r="Q76" s="417"/>
      <c r="R76" s="41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332</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490" t="s">
        <v>345</v>
      </c>
      <c r="C78" s="490"/>
      <c r="D78" s="490"/>
      <c r="E78" s="51" t="s">
        <v>170</v>
      </c>
      <c r="F78" s="52" t="s">
        <v>1</v>
      </c>
      <c r="G78" s="356" t="s">
        <v>325</v>
      </c>
      <c r="H78" s="357"/>
      <c r="I78" s="357"/>
      <c r="J78" s="357"/>
      <c r="K78" s="357"/>
      <c r="L78" s="357"/>
      <c r="M78" s="357"/>
      <c r="N78" s="357"/>
      <c r="O78" s="357"/>
      <c r="P78" s="357"/>
      <c r="Q78" s="357"/>
      <c r="R78" s="357"/>
      <c r="S78" s="358"/>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427" t="s">
        <v>191</v>
      </c>
      <c r="C79" s="328" t="s">
        <v>261</v>
      </c>
      <c r="D79" s="383"/>
      <c r="E79" s="40">
        <f>Z78</f>
        <v>0.5</v>
      </c>
      <c r="F79" s="77" t="str">
        <f>AQ81</f>
        <v>-</v>
      </c>
      <c r="G79" s="369" t="s">
        <v>395</v>
      </c>
      <c r="H79" s="370"/>
      <c r="I79" s="526" t="s">
        <v>340</v>
      </c>
      <c r="J79" s="527"/>
      <c r="K79" s="359"/>
      <c r="L79" s="360"/>
      <c r="M79" s="360"/>
      <c r="N79" s="360"/>
      <c r="O79" s="360"/>
      <c r="P79" s="360"/>
      <c r="Q79" s="361"/>
      <c r="R79" s="362" t="s">
        <v>169</v>
      </c>
      <c r="S79" s="363"/>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428"/>
      <c r="C80" s="336" t="s">
        <v>329</v>
      </c>
      <c r="D80" s="528"/>
      <c r="E80" s="182">
        <f>AE78</f>
        <v>1</v>
      </c>
      <c r="F80" s="180" t="str">
        <f>AQ82</f>
        <v>-</v>
      </c>
      <c r="G80" s="367" t="s">
        <v>385</v>
      </c>
      <c r="H80" s="368"/>
      <c r="I80" s="507" t="s">
        <v>341</v>
      </c>
      <c r="J80" s="507"/>
      <c r="K80" s="522" t="s">
        <v>169</v>
      </c>
      <c r="L80" s="523"/>
      <c r="M80" s="523"/>
      <c r="N80" s="523"/>
      <c r="O80" s="523"/>
      <c r="P80" s="523"/>
      <c r="Q80" s="523"/>
      <c r="R80" s="523"/>
      <c r="S80" s="524"/>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428"/>
      <c r="C81" s="485" t="s">
        <v>273</v>
      </c>
      <c r="D81" s="491"/>
      <c r="E81" s="496">
        <f>AM77</f>
        <v>5</v>
      </c>
      <c r="F81" s="499" t="str">
        <f>IF(OR(K82="-",K83="-"),"-",AQ88)</f>
        <v>-</v>
      </c>
      <c r="G81" s="364" t="s">
        <v>214</v>
      </c>
      <c r="H81" s="365"/>
      <c r="I81" s="365"/>
      <c r="J81" s="365"/>
      <c r="K81" s="365"/>
      <c r="L81" s="365"/>
      <c r="M81" s="365"/>
      <c r="N81" s="365"/>
      <c r="O81" s="365"/>
      <c r="P81" s="365"/>
      <c r="Q81" s="366"/>
      <c r="R81" s="372" t="s">
        <v>396</v>
      </c>
      <c r="S81" s="373"/>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428"/>
      <c r="C82" s="492"/>
      <c r="D82" s="493"/>
      <c r="E82" s="497"/>
      <c r="F82" s="500"/>
      <c r="G82" s="330" t="s">
        <v>262</v>
      </c>
      <c r="H82" s="331"/>
      <c r="I82" s="507" t="s">
        <v>341</v>
      </c>
      <c r="J82" s="507"/>
      <c r="K82" s="504" t="s">
        <v>169</v>
      </c>
      <c r="L82" s="505"/>
      <c r="M82" s="505"/>
      <c r="N82" s="505"/>
      <c r="O82" s="505"/>
      <c r="P82" s="505"/>
      <c r="Q82" s="506"/>
      <c r="R82" s="372"/>
      <c r="S82" s="373"/>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428"/>
      <c r="C83" s="492"/>
      <c r="D83" s="493"/>
      <c r="E83" s="497"/>
      <c r="F83" s="500"/>
      <c r="G83" s="371" t="s">
        <v>263</v>
      </c>
      <c r="H83" s="353"/>
      <c r="I83" s="507" t="s">
        <v>341</v>
      </c>
      <c r="J83" s="507"/>
      <c r="K83" s="362" t="s">
        <v>169</v>
      </c>
      <c r="L83" s="521"/>
      <c r="M83" s="521"/>
      <c r="N83" s="521"/>
      <c r="O83" s="521"/>
      <c r="P83" s="521"/>
      <c r="Q83" s="363"/>
      <c r="R83" s="372"/>
      <c r="S83" s="373"/>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428"/>
      <c r="C84" s="492"/>
      <c r="D84" s="493"/>
      <c r="E84" s="497"/>
      <c r="F84" s="500"/>
      <c r="G84" s="364" t="s">
        <v>226</v>
      </c>
      <c r="H84" s="365"/>
      <c r="I84" s="365"/>
      <c r="J84" s="365"/>
      <c r="K84" s="365"/>
      <c r="L84" s="365"/>
      <c r="M84" s="365"/>
      <c r="N84" s="365"/>
      <c r="O84" s="365"/>
      <c r="P84" s="365"/>
      <c r="Q84" s="366"/>
      <c r="R84" s="372"/>
      <c r="S84" s="373"/>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428"/>
      <c r="C85" s="492"/>
      <c r="D85" s="493"/>
      <c r="E85" s="497"/>
      <c r="F85" s="500"/>
      <c r="G85" s="330" t="s">
        <v>264</v>
      </c>
      <c r="H85" s="331"/>
      <c r="I85" s="507" t="s">
        <v>341</v>
      </c>
      <c r="J85" s="507"/>
      <c r="K85" s="504" t="s">
        <v>169</v>
      </c>
      <c r="L85" s="505"/>
      <c r="M85" s="505"/>
      <c r="N85" s="505"/>
      <c r="O85" s="505"/>
      <c r="P85" s="505"/>
      <c r="Q85" s="506"/>
      <c r="R85" s="372"/>
      <c r="S85" s="373"/>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428"/>
      <c r="C86" s="492"/>
      <c r="D86" s="493"/>
      <c r="E86" s="497"/>
      <c r="F86" s="500"/>
      <c r="G86" s="514" t="s">
        <v>265</v>
      </c>
      <c r="H86" s="482"/>
      <c r="I86" s="507" t="s">
        <v>341</v>
      </c>
      <c r="J86" s="507"/>
      <c r="K86" s="362" t="s">
        <v>169</v>
      </c>
      <c r="L86" s="521"/>
      <c r="M86" s="521"/>
      <c r="N86" s="521"/>
      <c r="O86" s="521"/>
      <c r="P86" s="521"/>
      <c r="Q86" s="363"/>
      <c r="R86" s="372"/>
      <c r="S86" s="373"/>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428"/>
      <c r="C87" s="492"/>
      <c r="D87" s="493"/>
      <c r="E87" s="497"/>
      <c r="F87" s="500"/>
      <c r="G87" s="515" t="s">
        <v>266</v>
      </c>
      <c r="H87" s="516"/>
      <c r="I87" s="516"/>
      <c r="J87" s="258"/>
      <c r="K87" s="508" t="str">
        <f>IF(K82="-","-",W88)</f>
        <v>-</v>
      </c>
      <c r="L87" s="509"/>
      <c r="M87" s="509"/>
      <c r="N87" s="509"/>
      <c r="O87" s="509"/>
      <c r="P87" s="509"/>
      <c r="Q87" s="510"/>
      <c r="R87" s="372"/>
      <c r="S87" s="373"/>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430"/>
      <c r="C88" s="494"/>
      <c r="D88" s="495"/>
      <c r="E88" s="498"/>
      <c r="F88" s="501"/>
      <c r="G88" s="517" t="s">
        <v>342</v>
      </c>
      <c r="H88" s="518"/>
      <c r="I88" s="518"/>
      <c r="J88" s="519"/>
      <c r="K88" s="511" t="str">
        <f>IF(K83="-","-",X88)</f>
        <v>-</v>
      </c>
      <c r="L88" s="512"/>
      <c r="M88" s="512"/>
      <c r="N88" s="512"/>
      <c r="O88" s="512"/>
      <c r="P88" s="512"/>
      <c r="Q88" s="513"/>
      <c r="R88" s="374"/>
      <c r="S88" s="375"/>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502" t="str">
        <f>IF(AND(K82&lt;&gt;"-",AS90=0),"※入札参加者の所在地が地域要件ごとの評価対象エリア外のため、「ボランティア活動」と「選択項目」は評価対象外です。","")</f>
        <v/>
      </c>
      <c r="C89" s="502"/>
      <c r="D89" s="502"/>
      <c r="E89" s="502"/>
      <c r="F89" s="502"/>
      <c r="G89" s="502"/>
      <c r="H89" s="502"/>
      <c r="I89" s="503"/>
      <c r="J89" s="503"/>
      <c r="K89" s="503"/>
      <c r="L89" s="503"/>
      <c r="M89" s="503"/>
      <c r="N89" s="503"/>
      <c r="O89" s="503"/>
      <c r="P89" s="503"/>
      <c r="Q89" s="503"/>
      <c r="R89" s="503"/>
      <c r="S89" s="502"/>
      <c r="T89" s="111"/>
      <c r="U89" s="111"/>
      <c r="V89" s="66"/>
      <c r="W89" s="117"/>
      <c r="X89" s="118"/>
      <c r="Y89" s="118"/>
      <c r="Z89" s="119"/>
      <c r="AD89" s="66"/>
      <c r="AE89" s="66"/>
      <c r="AF89" s="66"/>
      <c r="AG89" s="98"/>
      <c r="AJ89" s="66"/>
      <c r="AK89" s="66"/>
      <c r="AL89" s="66"/>
      <c r="AM89" s="66"/>
      <c r="AN89" s="66"/>
      <c r="AO89" s="66"/>
      <c r="AR89" s="347" t="s">
        <v>336</v>
      </c>
      <c r="AS89" s="27" t="s">
        <v>219</v>
      </c>
    </row>
    <row r="90" spans="1:60" ht="32.1" customHeight="1" thickBot="1" x14ac:dyDescent="0.25">
      <c r="A90" s="45"/>
      <c r="B90" s="490" t="s">
        <v>346</v>
      </c>
      <c r="C90" s="490"/>
      <c r="D90" s="490"/>
      <c r="E90" s="51" t="s">
        <v>170</v>
      </c>
      <c r="F90" s="52" t="s">
        <v>1</v>
      </c>
      <c r="G90" s="332" t="s">
        <v>343</v>
      </c>
      <c r="H90" s="333"/>
      <c r="I90" s="333"/>
      <c r="J90" s="333"/>
      <c r="K90" s="333"/>
      <c r="L90" s="333"/>
      <c r="M90" s="333"/>
      <c r="N90" s="333"/>
      <c r="O90" s="333"/>
      <c r="P90" s="333"/>
      <c r="Q90" s="334"/>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347"/>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486" t="s">
        <v>191</v>
      </c>
      <c r="C91" s="482" t="s">
        <v>270</v>
      </c>
      <c r="D91" s="483"/>
      <c r="E91" s="127">
        <f>AG91</f>
        <v>0.5</v>
      </c>
      <c r="F91" s="180" t="str">
        <f>IF(OR($AS$90=0,V91=0),"-",AQ91)</f>
        <v>-</v>
      </c>
      <c r="G91" s="335" t="s">
        <v>357</v>
      </c>
      <c r="H91" s="336"/>
      <c r="I91" s="336"/>
      <c r="J91" s="336"/>
      <c r="K91" s="336"/>
      <c r="L91" s="336"/>
      <c r="M91" s="336"/>
      <c r="N91" s="336"/>
      <c r="O91" s="336"/>
      <c r="P91" s="336"/>
      <c r="Q91" s="336"/>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486"/>
      <c r="C92" s="484" t="s">
        <v>269</v>
      </c>
      <c r="D92" s="485"/>
      <c r="E92" s="184">
        <f>AG92</f>
        <v>0.5</v>
      </c>
      <c r="F92" s="205" t="str">
        <f>IF(OR(V92=0),"-",AQ92)</f>
        <v>-</v>
      </c>
      <c r="G92" s="489" t="s">
        <v>358</v>
      </c>
      <c r="H92" s="421"/>
      <c r="I92" s="421"/>
      <c r="J92" s="421"/>
      <c r="K92" s="421"/>
      <c r="L92" s="421"/>
      <c r="M92" s="421"/>
      <c r="N92" s="421"/>
      <c r="O92" s="421"/>
      <c r="P92" s="421"/>
      <c r="Q92" s="421"/>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486"/>
      <c r="C93" s="452" t="s">
        <v>233</v>
      </c>
      <c r="D93" s="461" t="s">
        <v>397</v>
      </c>
      <c r="E93" s="467">
        <v>1.75</v>
      </c>
      <c r="F93" s="465" t="str">
        <f>IF(OR($AS$90=0,AQ93=0,SUM(V93:V95)=0),"-",AS94)</f>
        <v>-</v>
      </c>
      <c r="G93" s="479" t="s">
        <v>398</v>
      </c>
      <c r="H93" s="477" t="s">
        <v>351</v>
      </c>
      <c r="I93" s="477"/>
      <c r="J93" s="477"/>
      <c r="K93" s="477"/>
      <c r="L93" s="477"/>
      <c r="M93" s="477"/>
      <c r="N93" s="477"/>
      <c r="O93" s="477"/>
      <c r="P93" s="477"/>
      <c r="Q93" s="478"/>
      <c r="R93" s="209" t="s">
        <v>169</v>
      </c>
      <c r="S93" s="468" t="s">
        <v>169</v>
      </c>
      <c r="T93" s="134"/>
      <c r="U93" s="134"/>
      <c r="V93" s="272">
        <f>IF(R93="有",1,0)</f>
        <v>0</v>
      </c>
      <c r="W93" s="337">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313">
        <f>IF(W93&lt;=2,MAX(AN93:AP95),"-")</f>
        <v>0</v>
      </c>
      <c r="AR93" s="348">
        <f>AQ93+0.25</f>
        <v>0.25</v>
      </c>
      <c r="AS93" s="66"/>
    </row>
    <row r="94" spans="1:60" ht="35.4" customHeight="1" thickBot="1" x14ac:dyDescent="0.25">
      <c r="A94" s="45"/>
      <c r="B94" s="486"/>
      <c r="C94" s="453"/>
      <c r="D94" s="462"/>
      <c r="E94" s="459"/>
      <c r="F94" s="450"/>
      <c r="G94" s="480"/>
      <c r="H94" s="330" t="s">
        <v>352</v>
      </c>
      <c r="I94" s="330"/>
      <c r="J94" s="330"/>
      <c r="K94" s="330"/>
      <c r="L94" s="330"/>
      <c r="M94" s="330"/>
      <c r="N94" s="330"/>
      <c r="O94" s="330"/>
      <c r="P94" s="330"/>
      <c r="Q94" s="331"/>
      <c r="R94" s="209" t="s">
        <v>169</v>
      </c>
      <c r="S94" s="469"/>
      <c r="T94" s="134"/>
      <c r="U94" s="134"/>
      <c r="V94" s="241">
        <f t="shared" si="4"/>
        <v>0</v>
      </c>
      <c r="W94" s="338"/>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314"/>
      <c r="AR94" s="348"/>
      <c r="AS94" s="217" t="str">
        <f>IF(AS95=1,MAX(AQ93:AR93),IF(AS95=2,MIN(AQ93:AR93),"-"))</f>
        <v>-</v>
      </c>
      <c r="BE94" s="208"/>
      <c r="BF94" s="208"/>
      <c r="BG94" s="208"/>
      <c r="BH94" s="208"/>
    </row>
    <row r="95" spans="1:60" ht="58.8" customHeight="1" thickBot="1" x14ac:dyDescent="0.25">
      <c r="A95" s="45"/>
      <c r="B95" s="486"/>
      <c r="C95" s="453"/>
      <c r="D95" s="463"/>
      <c r="E95" s="458"/>
      <c r="F95" s="466"/>
      <c r="G95" s="294" t="s">
        <v>169</v>
      </c>
      <c r="H95" s="464" t="s">
        <v>353</v>
      </c>
      <c r="I95" s="330"/>
      <c r="J95" s="330"/>
      <c r="K95" s="330"/>
      <c r="L95" s="330"/>
      <c r="M95" s="330"/>
      <c r="N95" s="330"/>
      <c r="O95" s="330"/>
      <c r="P95" s="330"/>
      <c r="Q95" s="331"/>
      <c r="R95" s="209" t="s">
        <v>169</v>
      </c>
      <c r="S95" s="470"/>
      <c r="T95" s="134"/>
      <c r="U95" s="134"/>
      <c r="V95" s="273">
        <f t="shared" si="4"/>
        <v>0</v>
      </c>
      <c r="W95" s="339"/>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340"/>
      <c r="AR95" s="349"/>
      <c r="AS95" s="214">
        <f>IF(G95=リスト!Q4,1,IF(G95=リスト!Q5,2,0))</f>
        <v>0</v>
      </c>
      <c r="AT95" s="57">
        <f>AS95</f>
        <v>0</v>
      </c>
      <c r="BE95" s="208"/>
      <c r="BF95" s="208"/>
      <c r="BG95" s="208"/>
      <c r="BH95" s="208"/>
    </row>
    <row r="96" spans="1:60" ht="79.95" customHeight="1" thickBot="1" x14ac:dyDescent="0.25">
      <c r="A96" s="45"/>
      <c r="B96" s="486"/>
      <c r="C96" s="453"/>
      <c r="D96" s="455" t="s">
        <v>268</v>
      </c>
      <c r="E96" s="457">
        <f>AG96</f>
        <v>1.25</v>
      </c>
      <c r="F96" s="449" t="str">
        <f>IF(OR($AS$90=0,V96+V97=0),"-",AQ96)</f>
        <v>-</v>
      </c>
      <c r="G96" s="326" t="s">
        <v>354</v>
      </c>
      <c r="H96" s="327"/>
      <c r="I96" s="327"/>
      <c r="J96" s="327"/>
      <c r="K96" s="327"/>
      <c r="L96" s="327"/>
      <c r="M96" s="327"/>
      <c r="N96" s="327"/>
      <c r="O96" s="327"/>
      <c r="P96" s="327"/>
      <c r="Q96" s="327"/>
      <c r="R96" s="204" t="s">
        <v>169</v>
      </c>
      <c r="S96" s="468" t="s">
        <v>169</v>
      </c>
      <c r="T96" s="142"/>
      <c r="U96" s="142"/>
      <c r="V96" s="135">
        <f t="shared" si="4"/>
        <v>0</v>
      </c>
      <c r="W96" s="337">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486"/>
      <c r="C97" s="453"/>
      <c r="D97" s="456"/>
      <c r="E97" s="458"/>
      <c r="F97" s="451"/>
      <c r="G97" s="328" t="s">
        <v>359</v>
      </c>
      <c r="H97" s="329"/>
      <c r="I97" s="329"/>
      <c r="J97" s="329"/>
      <c r="K97" s="329"/>
      <c r="L97" s="329"/>
      <c r="M97" s="329"/>
      <c r="N97" s="329"/>
      <c r="O97" s="329"/>
      <c r="P97" s="329"/>
      <c r="Q97" s="329"/>
      <c r="R97" s="204" t="s">
        <v>169</v>
      </c>
      <c r="S97" s="470"/>
      <c r="T97" s="134"/>
      <c r="U97" s="134"/>
      <c r="V97" s="79">
        <f t="shared" ref="V97:V102" si="11">IF(R97="有",1,0)</f>
        <v>0</v>
      </c>
      <c r="W97" s="339"/>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486"/>
      <c r="C98" s="453"/>
      <c r="D98" s="455" t="s">
        <v>230</v>
      </c>
      <c r="E98" s="457">
        <f>AG98</f>
        <v>1.25</v>
      </c>
      <c r="F98" s="449" t="str">
        <f>IF(OR($AS$90=0,V98+V99=0),"-",AQ98)</f>
        <v>-</v>
      </c>
      <c r="G98" s="328" t="s">
        <v>360</v>
      </c>
      <c r="H98" s="329"/>
      <c r="I98" s="329"/>
      <c r="J98" s="329"/>
      <c r="K98" s="329"/>
      <c r="L98" s="329"/>
      <c r="M98" s="329"/>
      <c r="N98" s="329"/>
      <c r="O98" s="329"/>
      <c r="P98" s="329"/>
      <c r="Q98" s="329"/>
      <c r="R98" s="204" t="s">
        <v>169</v>
      </c>
      <c r="S98" s="468" t="s">
        <v>169</v>
      </c>
      <c r="T98" s="134"/>
      <c r="U98" s="134"/>
      <c r="V98" s="135">
        <f>IF(R98="有",1,0)</f>
        <v>0</v>
      </c>
      <c r="W98" s="337">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486"/>
      <c r="C99" s="453"/>
      <c r="D99" s="456"/>
      <c r="E99" s="458"/>
      <c r="F99" s="451"/>
      <c r="G99" s="328" t="s">
        <v>361</v>
      </c>
      <c r="H99" s="329"/>
      <c r="I99" s="329"/>
      <c r="J99" s="329"/>
      <c r="K99" s="329"/>
      <c r="L99" s="329"/>
      <c r="M99" s="329"/>
      <c r="N99" s="329"/>
      <c r="O99" s="329"/>
      <c r="P99" s="329"/>
      <c r="Q99" s="329"/>
      <c r="R99" s="204" t="s">
        <v>169</v>
      </c>
      <c r="S99" s="470"/>
      <c r="T99" s="149"/>
      <c r="U99" s="149"/>
      <c r="V99" s="79">
        <f>IF(R99="有",1,0)</f>
        <v>0</v>
      </c>
      <c r="W99" s="339"/>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486"/>
      <c r="C100" s="453"/>
      <c r="D100" s="473" t="s">
        <v>399</v>
      </c>
      <c r="E100" s="457">
        <v>1.75</v>
      </c>
      <c r="F100" s="487" t="str">
        <f>IF(OR('1.基本データ(このシートは削除しないこと！)'!H16=10,$AS$90=0,AQ100=0,SUM(V100:V102)=0),"-",AS101)</f>
        <v>-</v>
      </c>
      <c r="G100" s="480" t="s">
        <v>390</v>
      </c>
      <c r="H100" s="330" t="s">
        <v>384</v>
      </c>
      <c r="I100" s="331"/>
      <c r="J100" s="331"/>
      <c r="K100" s="331"/>
      <c r="L100" s="331"/>
      <c r="M100" s="331"/>
      <c r="N100" s="331"/>
      <c r="O100" s="331"/>
      <c r="P100" s="331"/>
      <c r="Q100" s="476"/>
      <c r="R100" s="204" t="s">
        <v>169</v>
      </c>
      <c r="S100" s="468" t="s">
        <v>169</v>
      </c>
      <c r="T100" s="134"/>
      <c r="U100" s="134"/>
      <c r="V100" s="135">
        <f>IF(R100="有",1,0)</f>
        <v>0</v>
      </c>
      <c r="W100" s="337">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313">
        <f>IF(W100&lt;=2,MAX(AN100:AP102),"-")</f>
        <v>0</v>
      </c>
      <c r="AR100" s="316">
        <f>AQ100+0.25</f>
        <v>0.25</v>
      </c>
    </row>
    <row r="101" spans="1:46" ht="60" customHeight="1" thickBot="1" x14ac:dyDescent="0.25">
      <c r="A101" s="45"/>
      <c r="B101" s="486"/>
      <c r="C101" s="453"/>
      <c r="D101" s="474"/>
      <c r="E101" s="459"/>
      <c r="F101" s="449"/>
      <c r="G101" s="481"/>
      <c r="H101" s="330" t="s">
        <v>383</v>
      </c>
      <c r="I101" s="331"/>
      <c r="J101" s="331"/>
      <c r="K101" s="331"/>
      <c r="L101" s="331"/>
      <c r="M101" s="331"/>
      <c r="N101" s="331"/>
      <c r="O101" s="331"/>
      <c r="P101" s="331"/>
      <c r="Q101" s="476"/>
      <c r="R101" s="219" t="s">
        <v>169</v>
      </c>
      <c r="S101" s="469"/>
      <c r="T101" s="134"/>
      <c r="U101" s="134"/>
      <c r="V101" s="241">
        <f>IF(R101="有",1,0)</f>
        <v>0</v>
      </c>
      <c r="W101" s="338"/>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314"/>
      <c r="AR101" s="317"/>
      <c r="AS101" s="21" t="str">
        <f>IF(AS102=1,MAX(AQ100:AR100),IF(AS102=2,MIN(AQ100:AR100),"-"))</f>
        <v>-</v>
      </c>
    </row>
    <row r="102" spans="1:46" ht="60" customHeight="1" thickBot="1" x14ac:dyDescent="0.25">
      <c r="A102" s="45"/>
      <c r="B102" s="486"/>
      <c r="C102" s="454"/>
      <c r="D102" s="475"/>
      <c r="E102" s="460"/>
      <c r="F102" s="488"/>
      <c r="G102" s="295" t="s">
        <v>169</v>
      </c>
      <c r="H102" s="471" t="s">
        <v>362</v>
      </c>
      <c r="I102" s="472"/>
      <c r="J102" s="472"/>
      <c r="K102" s="472"/>
      <c r="L102" s="472"/>
      <c r="M102" s="472"/>
      <c r="N102" s="472"/>
      <c r="O102" s="472"/>
      <c r="P102" s="472"/>
      <c r="Q102" s="472"/>
      <c r="R102" s="204" t="s">
        <v>169</v>
      </c>
      <c r="S102" s="470"/>
      <c r="T102" s="134"/>
      <c r="U102" s="134"/>
      <c r="V102" s="79">
        <f t="shared" si="11"/>
        <v>0</v>
      </c>
      <c r="W102" s="339"/>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315"/>
      <c r="AR102" s="318"/>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R64:R66"/>
    <mergeCell ref="R68:R69"/>
    <mergeCell ref="L67:M67"/>
    <mergeCell ref="O67:P67"/>
    <mergeCell ref="I64:L64"/>
    <mergeCell ref="N64:Q64"/>
    <mergeCell ref="B73:S73"/>
    <mergeCell ref="B78:D78"/>
    <mergeCell ref="B72:S72"/>
    <mergeCell ref="B76:D76"/>
    <mergeCell ref="E76:R76"/>
    <mergeCell ref="K66:L66"/>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G51:S51"/>
    <mergeCell ref="G56:H56"/>
    <mergeCell ref="G55:H55"/>
    <mergeCell ref="G57:S57"/>
    <mergeCell ref="G60:Q60"/>
    <mergeCell ref="G58:Q58"/>
    <mergeCell ref="S52:S54"/>
    <mergeCell ref="I52:Q52"/>
    <mergeCell ref="I53:Q53"/>
    <mergeCell ref="M54:O54"/>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335</v>
      </c>
    </row>
    <row r="4" spans="1:17" x14ac:dyDescent="0.2">
      <c r="A4" s="2" t="s">
        <v>38</v>
      </c>
      <c r="B4" s="2" t="s">
        <v>34</v>
      </c>
      <c r="E4" s="2" t="s">
        <v>20</v>
      </c>
      <c r="F4" s="2" t="s">
        <v>304</v>
      </c>
      <c r="G4" s="2" t="s">
        <v>135</v>
      </c>
      <c r="H4" s="2" t="s">
        <v>337</v>
      </c>
      <c r="I4" s="2" t="s">
        <v>171</v>
      </c>
      <c r="K4" s="2" t="s">
        <v>197</v>
      </c>
      <c r="L4" s="2" t="s">
        <v>23</v>
      </c>
      <c r="M4" s="2" t="s">
        <v>24</v>
      </c>
      <c r="N4" s="2" t="s">
        <v>225</v>
      </c>
      <c r="O4" s="2" t="s">
        <v>330</v>
      </c>
      <c r="Q4" s="210" t="s">
        <v>333</v>
      </c>
    </row>
    <row r="5" spans="1:17" x14ac:dyDescent="0.2">
      <c r="A5" s="2" t="s">
        <v>37</v>
      </c>
      <c r="B5" s="2" t="s">
        <v>35</v>
      </c>
      <c r="E5" s="2" t="s">
        <v>26</v>
      </c>
      <c r="F5" s="2" t="s">
        <v>303</v>
      </c>
      <c r="G5" s="2" t="s">
        <v>337</v>
      </c>
      <c r="H5" s="2" t="s">
        <v>122</v>
      </c>
      <c r="I5" s="2" t="s">
        <v>3</v>
      </c>
      <c r="K5" s="2" t="s">
        <v>337</v>
      </c>
      <c r="L5" s="2" t="s">
        <v>28</v>
      </c>
      <c r="M5" s="2" t="s">
        <v>337</v>
      </c>
      <c r="N5" s="2" t="s">
        <v>25</v>
      </c>
      <c r="O5" s="2" t="s">
        <v>331</v>
      </c>
      <c r="Q5" s="2" t="s">
        <v>334</v>
      </c>
    </row>
    <row r="6" spans="1:17" x14ac:dyDescent="0.2">
      <c r="A6" s="2" t="s">
        <v>302</v>
      </c>
      <c r="B6" s="2" t="s">
        <v>4</v>
      </c>
      <c r="E6" s="2" t="s">
        <v>29</v>
      </c>
      <c r="F6" s="2" t="s">
        <v>136</v>
      </c>
      <c r="H6" s="2" t="s">
        <v>123</v>
      </c>
      <c r="I6" s="2" t="s">
        <v>337</v>
      </c>
      <c r="L6" s="2" t="s">
        <v>337</v>
      </c>
      <c r="N6" s="2" t="s">
        <v>3</v>
      </c>
      <c r="O6" s="2" t="s">
        <v>337</v>
      </c>
      <c r="Q6" s="2" t="s">
        <v>337</v>
      </c>
    </row>
    <row r="7" spans="1:17" x14ac:dyDescent="0.2">
      <c r="B7" s="2" t="s">
        <v>36</v>
      </c>
      <c r="E7" s="2" t="s">
        <v>337</v>
      </c>
      <c r="F7" s="2" t="s">
        <v>337</v>
      </c>
      <c r="H7" s="2" t="s">
        <v>175</v>
      </c>
      <c r="N7" s="2" t="s">
        <v>337</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337</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337</v>
      </c>
      <c r="F64" s="1" t="s">
        <v>338</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佐藤 妙子</cp:lastModifiedBy>
  <cp:lastPrinted>2024-06-05T09:21:49Z</cp:lastPrinted>
  <dcterms:created xsi:type="dcterms:W3CDTF">2018-06-11T09:00:18Z</dcterms:created>
  <dcterms:modified xsi:type="dcterms:W3CDTF">2024-10-01T11:44:17Z</dcterms:modified>
</cp:coreProperties>
</file>